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8_{EC1B0661-C24A-488B-BA54-508E3407828A}" xr6:coauthVersionLast="43" xr6:coauthVersionMax="43" xr10:uidLastSave="{00000000-0000-0000-0000-000000000000}"/>
  <bookViews>
    <workbookView xWindow="1515" yWindow="1515" windowWidth="15375" windowHeight="7875" xr2:uid="{00000000-000D-0000-FFFF-FFFF00000000}"/>
  </bookViews>
  <sheets>
    <sheet name="Plan1" sheetId="1" r:id="rId1"/>
    <sheet name="Plan2" sheetId="2" r:id="rId2"/>
    <sheet name="Plan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2" i="1" l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K22" i="1"/>
  <c r="L22" i="1" s="1"/>
  <c r="H22" i="1"/>
  <c r="I22" i="1" s="1"/>
  <c r="E22" i="1"/>
  <c r="F22" i="1" s="1"/>
  <c r="L21" i="1"/>
  <c r="K21" i="1"/>
  <c r="H21" i="1"/>
  <c r="I21" i="1" s="1"/>
  <c r="E21" i="1"/>
  <c r="F21" i="1" s="1"/>
  <c r="F18" i="1"/>
  <c r="E18" i="1"/>
  <c r="E17" i="1"/>
  <c r="F17" i="1" s="1"/>
  <c r="F16" i="1"/>
  <c r="E16" i="1"/>
  <c r="E15" i="1"/>
  <c r="F15" i="1" s="1"/>
  <c r="F14" i="1"/>
  <c r="E14" i="1"/>
  <c r="E13" i="1"/>
  <c r="F13" i="1" s="1"/>
  <c r="F12" i="1"/>
  <c r="E12" i="1"/>
  <c r="E11" i="1"/>
  <c r="F11" i="1" s="1"/>
  <c r="F10" i="1"/>
  <c r="E10" i="1"/>
  <c r="E9" i="1"/>
  <c r="F9" i="1" s="1"/>
  <c r="E6" i="1"/>
  <c r="F6" i="1" s="1"/>
  <c r="E5" i="1"/>
  <c r="F5" i="1" s="1"/>
  <c r="E4" i="1"/>
  <c r="F4" i="1" s="1"/>
  <c r="E3" i="1"/>
  <c r="F3" i="1" s="1"/>
  <c r="M21" i="1" l="1"/>
  <c r="M22" i="1"/>
  <c r="F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D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D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D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D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D1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O dado deve ser em quantidade de trabalho apresentado</t>
        </r>
      </text>
    </comment>
    <comment ref="D1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O dado deve ser em quantidade de trabalho apresentado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O dado deve ser em quantidade de publicação</t>
        </r>
      </text>
    </comment>
    <comment ref="D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O dado deve ser em quantidade de publicação</t>
        </r>
      </text>
    </comment>
    <comment ref="D1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O dado deve ser em quantidade de publicação</t>
        </r>
      </text>
    </comment>
    <comment ref="D1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O dado deve ser em quantidade de publicação</t>
        </r>
      </text>
    </comment>
    <comment ref="D1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O dado deve ser em quantidade de publicação</t>
        </r>
      </text>
    </comment>
    <comment ref="D1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O dado deve ser em quantidade de publicação</t>
        </r>
      </text>
    </comment>
    <comment ref="D18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Quantidade de depósito de patente</t>
        </r>
      </text>
    </comment>
    <comment ref="D2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G2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J2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D2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G2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J2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D23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D24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D2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D2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D2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Dados em anos</t>
        </r>
      </text>
    </comment>
    <comment ref="D2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D2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Dados em anos</t>
        </r>
      </text>
    </comment>
    <comment ref="D30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Dados em anos</t>
        </r>
      </text>
    </comment>
    <comment ref="D31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Dados em horas</t>
        </r>
      </text>
    </comment>
    <comment ref="D3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Dados em horas</t>
        </r>
      </text>
    </comment>
  </commentList>
</comments>
</file>

<file path=xl/sharedStrings.xml><?xml version="1.0" encoding="utf-8"?>
<sst xmlns="http://schemas.openxmlformats.org/spreadsheetml/2006/main" count="110" uniqueCount="67">
  <si>
    <t>Atividades de Ensino</t>
  </si>
  <si>
    <t>O quê?</t>
  </si>
  <si>
    <t>Quanto vale?</t>
  </si>
  <si>
    <t>Limitação?</t>
  </si>
  <si>
    <t>- Monitoria voluntária ou com bolsa em disciplina do curso de EP ou equivalente</t>
  </si>
  <si>
    <t xml:space="preserve"> 3 hs/monitoria/mês</t>
  </si>
  <si>
    <t>60hs</t>
  </si>
  <si>
    <t>- Curso de certificação (atualização, aperfeiçoamento, complementação) em área da EP</t>
  </si>
  <si>
    <t xml:space="preserve"> 30% da CH</t>
  </si>
  <si>
    <t>40hs</t>
  </si>
  <si>
    <t>- Curso de idiomas</t>
  </si>
  <si>
    <t>10% da CH</t>
  </si>
  <si>
    <t>20hs</t>
  </si>
  <si>
    <t>- Participação em projeto de ensino</t>
  </si>
  <si>
    <t xml:space="preserve"> 5 hs/mês</t>
  </si>
  <si>
    <t>Quanto fiz?</t>
  </si>
  <si>
    <t>Base de cálculo</t>
  </si>
  <si>
    <t>Atividades de Pesquisa</t>
  </si>
  <si>
    <t>- Iniciação Científica/Projeto de Pesquisa</t>
  </si>
  <si>
    <t>5 hs/mês</t>
  </si>
  <si>
    <t>- Apresentação de pôster/oral e trabalho em evento científico nacional</t>
  </si>
  <si>
    <t>2hs</t>
  </si>
  <si>
    <t>10hs</t>
  </si>
  <si>
    <t>- Apresentação de pôster/oral e trabalho em evento científico internacional</t>
  </si>
  <si>
    <t>4hs</t>
  </si>
  <si>
    <t>- Publicação de resumo simples em eventos científicos</t>
  </si>
  <si>
    <t>3hs</t>
  </si>
  <si>
    <t>12hs</t>
  </si>
  <si>
    <t>- Publicação de resumo expandido em eventos científicos</t>
  </si>
  <si>
    <t>6hs</t>
  </si>
  <si>
    <t>- Publicação de trabalho completo em eventos científicos</t>
  </si>
  <si>
    <t>8hs</t>
  </si>
  <si>
    <t>16hs</t>
  </si>
  <si>
    <t>- Publicação de trabalho completo em eventos científicos internacionais</t>
  </si>
  <si>
    <t>15hs</t>
  </si>
  <si>
    <t>30hs</t>
  </si>
  <si>
    <t xml:space="preserve">- Publicação em revista científica </t>
  </si>
  <si>
    <t>15hrs</t>
  </si>
  <si>
    <t>- Publicação em revista científica com classificação Capes A1, A2 ou B1em Engenharias III ou com JCR</t>
  </si>
  <si>
    <t xml:space="preserve"> 20hs</t>
  </si>
  <si>
    <t xml:space="preserve"> 40hs</t>
  </si>
  <si>
    <t>- Depósito de Patente de invenção ou de modelo de utilidade</t>
  </si>
  <si>
    <t>Atividades de Extensão</t>
  </si>
  <si>
    <t>- Participação em seminários, congressos, simpósios, conferências, encontros e similares relacionados com os objetivos do curso de EP</t>
  </si>
  <si>
    <t>100% da CH</t>
  </si>
  <si>
    <t>5hs por evento; 15hs no total</t>
  </si>
  <si>
    <t>- Participação em eventos científicos renomados nacionais e/ou internacionais relacionados diretamente com as áreas do curso de EP, tais como: ENEGEP, ICIEOM, ENCOBEP, SIMPEP e outros</t>
  </si>
  <si>
    <t>10hs por evento; 30hs no total</t>
  </si>
  <si>
    <t>- Organização de eventos relacionados com os objetivos do Curso de Eng. de Produção</t>
  </si>
  <si>
    <t>50% da CH</t>
  </si>
  <si>
    <t>- Visita técnica relacionada com os objetivos do Curso de EP.</t>
  </si>
  <si>
    <t>- Palestras/Workshop relacionadas com os objetivos do Curso de EP</t>
  </si>
  <si>
    <t>- Estágios não-curriculares relacionados aos objetivos do curso com N horas</t>
  </si>
  <si>
    <t>- Atividades profissionais remuneradas em uma ou mais áreas da EP</t>
  </si>
  <si>
    <t>15hs/ano</t>
  </si>
  <si>
    <t>- Participação em projeto extensionista, relacionado aos objetivos do Curso e realizado em empresas/instituições</t>
  </si>
  <si>
    <t>- Representação discente junto ao colegiado do curso</t>
  </si>
  <si>
    <t>10hs/ano</t>
  </si>
  <si>
    <r>
      <t xml:space="preserve">- Atividades estudantis tais como </t>
    </r>
    <r>
      <rPr>
        <i/>
        <sz val="11"/>
        <color theme="1"/>
        <rFont val="Times New Roman"/>
        <family val="1"/>
      </rPr>
      <t xml:space="preserve">Empresa Júnior, Grupo PET </t>
    </r>
    <r>
      <rPr>
        <sz val="11"/>
        <color theme="1"/>
        <rFont val="Times New Roman"/>
        <family val="1"/>
      </rPr>
      <t>e/ou</t>
    </r>
    <r>
      <rPr>
        <i/>
        <sz val="11"/>
        <color theme="1"/>
        <rFont val="Times New Roman"/>
        <family val="1"/>
      </rPr>
      <t xml:space="preserve"> Centro Acadêmico </t>
    </r>
    <r>
      <rPr>
        <sz val="11"/>
        <color theme="1"/>
        <rFont val="Times New Roman"/>
        <family val="1"/>
      </rPr>
      <t>em uma ou mais áreas da EP</t>
    </r>
  </si>
  <si>
    <t>- Membro da diretoria da Atlética do curso de EP</t>
  </si>
  <si>
    <t>- Jogadores dos times da Atlética do curso de EP</t>
  </si>
  <si>
    <t>5% da CH</t>
  </si>
  <si>
    <t>Total</t>
  </si>
  <si>
    <t>Colocar dados</t>
  </si>
  <si>
    <t>Pontuação total para aquela atividade</t>
  </si>
  <si>
    <t>TOTAL</t>
  </si>
  <si>
    <t>Pontuação final - o aluno deve atingir 100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</si>
</sst>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i/>
      <sz val="11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0" xfId="0" applyFill="1"/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workbookViewId="0">
      <selection activeCell="J6" sqref="J6"/>
    </sheetView>
  </sheetViews>
  <sheetFormatPr defaultRowHeight="15" x14ac:dyDescent="0.25"/>
  <cols>
    <col min="1" max="1" width="22.7109375" style="1" customWidth="1"/>
    <col min="2" max="2" width="18.28515625" style="1" customWidth="1"/>
    <col min="3" max="3" width="14.85546875" style="1" customWidth="1"/>
    <col min="4" max="5" width="14.5703125" customWidth="1"/>
    <col min="6" max="6" width="17.85546875" customWidth="1"/>
    <col min="10" max="10" width="13.42578125" bestFit="1" customWidth="1"/>
  </cols>
  <sheetData>
    <row r="1" spans="1:10" ht="15.75" x14ac:dyDescent="0.25">
      <c r="A1" s="22" t="s">
        <v>0</v>
      </c>
      <c r="B1" s="22"/>
      <c r="C1" s="22"/>
      <c r="D1" s="22"/>
      <c r="E1" s="22"/>
      <c r="F1" s="22"/>
    </row>
    <row r="2" spans="1:10" ht="31.5" x14ac:dyDescent="0.25">
      <c r="A2" s="13" t="s">
        <v>1</v>
      </c>
      <c r="B2" s="13" t="s">
        <v>2</v>
      </c>
      <c r="C2" s="13" t="s">
        <v>3</v>
      </c>
      <c r="D2" s="13" t="s">
        <v>15</v>
      </c>
      <c r="E2" s="13" t="s">
        <v>16</v>
      </c>
      <c r="F2" s="13" t="s">
        <v>2</v>
      </c>
    </row>
    <row r="3" spans="1:10" ht="60" x14ac:dyDescent="0.25">
      <c r="A3" s="3" t="s">
        <v>4</v>
      </c>
      <c r="B3" s="4" t="s">
        <v>5</v>
      </c>
      <c r="C3" s="4" t="s">
        <v>6</v>
      </c>
      <c r="D3" s="5">
        <v>800</v>
      </c>
      <c r="E3" s="6">
        <f>D3*3</f>
        <v>2400</v>
      </c>
      <c r="F3" s="15">
        <f>IF(E3&lt;60,E3,60)</f>
        <v>60</v>
      </c>
      <c r="I3" s="14"/>
      <c r="J3" s="2" t="s">
        <v>63</v>
      </c>
    </row>
    <row r="4" spans="1:10" ht="75" x14ac:dyDescent="0.25">
      <c r="A4" s="3" t="s">
        <v>7</v>
      </c>
      <c r="B4" s="4" t="s">
        <v>8</v>
      </c>
      <c r="C4" s="4" t="s">
        <v>9</v>
      </c>
      <c r="D4" s="5"/>
      <c r="E4" s="6">
        <f>D4*30%</f>
        <v>0</v>
      </c>
      <c r="F4" s="15">
        <f>IF(E4&lt;40,E4,40)</f>
        <v>0</v>
      </c>
      <c r="I4" s="18"/>
      <c r="J4" s="19" t="s">
        <v>64</v>
      </c>
    </row>
    <row r="5" spans="1:10" x14ac:dyDescent="0.25">
      <c r="A5" s="3" t="s">
        <v>10</v>
      </c>
      <c r="B5" s="4" t="s">
        <v>11</v>
      </c>
      <c r="C5" s="4" t="s">
        <v>12</v>
      </c>
      <c r="D5" s="5"/>
      <c r="E5" s="6">
        <f>D5*10%</f>
        <v>0</v>
      </c>
      <c r="F5" s="15">
        <f>IF(E5&lt;20,E5,20)</f>
        <v>0</v>
      </c>
      <c r="I5" s="21"/>
      <c r="J5" t="s">
        <v>66</v>
      </c>
    </row>
    <row r="6" spans="1:10" ht="30" x14ac:dyDescent="0.25">
      <c r="A6" s="3" t="s">
        <v>13</v>
      </c>
      <c r="B6" s="4" t="s">
        <v>14</v>
      </c>
      <c r="C6" s="4" t="s">
        <v>6</v>
      </c>
      <c r="D6" s="5"/>
      <c r="E6" s="6">
        <f>D6*5</f>
        <v>0</v>
      </c>
      <c r="F6" s="15">
        <f>IF(E6&lt;60,E6,60)</f>
        <v>0</v>
      </c>
    </row>
    <row r="7" spans="1:10" ht="16.5" customHeight="1" x14ac:dyDescent="0.25">
      <c r="A7" s="22" t="s">
        <v>17</v>
      </c>
      <c r="B7" s="22"/>
      <c r="C7" s="22"/>
      <c r="D7" s="22"/>
      <c r="E7" s="22"/>
      <c r="F7" s="22"/>
    </row>
    <row r="8" spans="1:10" ht="31.5" x14ac:dyDescent="0.25">
      <c r="A8" s="13" t="s">
        <v>1</v>
      </c>
      <c r="B8" s="13" t="s">
        <v>2</v>
      </c>
      <c r="C8" s="13" t="s">
        <v>3</v>
      </c>
      <c r="D8" s="13" t="s">
        <v>15</v>
      </c>
      <c r="E8" s="13" t="s">
        <v>16</v>
      </c>
      <c r="F8" s="13" t="s">
        <v>2</v>
      </c>
    </row>
    <row r="9" spans="1:10" ht="45" x14ac:dyDescent="0.25">
      <c r="A9" s="7" t="s">
        <v>18</v>
      </c>
      <c r="B9" s="7" t="s">
        <v>19</v>
      </c>
      <c r="C9" s="7" t="s">
        <v>6</v>
      </c>
      <c r="D9" s="5"/>
      <c r="E9" s="6">
        <f>D9*5</f>
        <v>0</v>
      </c>
      <c r="F9" s="15">
        <f>IF(E9&lt;60,E9,60)</f>
        <v>0</v>
      </c>
    </row>
    <row r="10" spans="1:10" ht="45" x14ac:dyDescent="0.25">
      <c r="A10" s="7" t="s">
        <v>20</v>
      </c>
      <c r="B10" s="7" t="s">
        <v>21</v>
      </c>
      <c r="C10" s="7" t="s">
        <v>22</v>
      </c>
      <c r="D10" s="5"/>
      <c r="E10" s="6">
        <f>D10*2</f>
        <v>0</v>
      </c>
      <c r="F10" s="15">
        <f>IF(E10&lt;10,E10,10)</f>
        <v>0</v>
      </c>
    </row>
    <row r="11" spans="1:10" ht="60" x14ac:dyDescent="0.25">
      <c r="A11" s="7" t="s">
        <v>23</v>
      </c>
      <c r="B11" s="7" t="s">
        <v>24</v>
      </c>
      <c r="C11" s="7" t="s">
        <v>22</v>
      </c>
      <c r="D11" s="5"/>
      <c r="E11" s="6">
        <f>D11*4</f>
        <v>0</v>
      </c>
      <c r="F11" s="15">
        <f>IF(E11&lt;10,E11,10)</f>
        <v>0</v>
      </c>
    </row>
    <row r="12" spans="1:10" ht="45" x14ac:dyDescent="0.25">
      <c r="A12" s="7" t="s">
        <v>25</v>
      </c>
      <c r="B12" s="7" t="s">
        <v>26</v>
      </c>
      <c r="C12" s="7" t="s">
        <v>27</v>
      </c>
      <c r="D12" s="5"/>
      <c r="E12" s="6">
        <f>D12*3</f>
        <v>0</v>
      </c>
      <c r="F12" s="15">
        <f>IF(E12&lt;12,E12,12)</f>
        <v>0</v>
      </c>
    </row>
    <row r="13" spans="1:10" ht="45" x14ac:dyDescent="0.25">
      <c r="A13" s="7" t="s">
        <v>28</v>
      </c>
      <c r="B13" s="7" t="s">
        <v>29</v>
      </c>
      <c r="C13" s="7" t="s">
        <v>27</v>
      </c>
      <c r="D13" s="5"/>
      <c r="E13" s="6">
        <f>D13*6</f>
        <v>0</v>
      </c>
      <c r="F13" s="15">
        <f>IF(E13&lt;12,E13,12)</f>
        <v>0</v>
      </c>
    </row>
    <row r="14" spans="1:10" ht="45" x14ac:dyDescent="0.25">
      <c r="A14" s="7" t="s">
        <v>30</v>
      </c>
      <c r="B14" s="7" t="s">
        <v>31</v>
      </c>
      <c r="C14" s="7" t="s">
        <v>32</v>
      </c>
      <c r="D14" s="5"/>
      <c r="E14" s="6">
        <f>D14*8</f>
        <v>0</v>
      </c>
      <c r="F14" s="15">
        <f>IF(E14&lt;16,E14,16)</f>
        <v>0</v>
      </c>
    </row>
    <row r="15" spans="1:10" ht="45" x14ac:dyDescent="0.25">
      <c r="A15" s="7" t="s">
        <v>33</v>
      </c>
      <c r="B15" s="7" t="s">
        <v>34</v>
      </c>
      <c r="C15" s="7" t="s">
        <v>35</v>
      </c>
      <c r="D15" s="5"/>
      <c r="E15" s="6">
        <f>D15*15</f>
        <v>0</v>
      </c>
      <c r="F15" s="15">
        <f>IF(E15&lt;30,E15,30)</f>
        <v>0</v>
      </c>
    </row>
    <row r="16" spans="1:10" ht="30" x14ac:dyDescent="0.25">
      <c r="A16" s="7" t="s">
        <v>36</v>
      </c>
      <c r="B16" s="7" t="s">
        <v>37</v>
      </c>
      <c r="C16" s="7" t="s">
        <v>35</v>
      </c>
      <c r="D16" s="5"/>
      <c r="E16" s="6">
        <f>D16*15</f>
        <v>0</v>
      </c>
      <c r="F16" s="15">
        <f>IF(E16&lt;30,E16,30)</f>
        <v>0</v>
      </c>
    </row>
    <row r="17" spans="1:13" ht="90" x14ac:dyDescent="0.25">
      <c r="A17" s="7" t="s">
        <v>38</v>
      </c>
      <c r="B17" s="7" t="s">
        <v>39</v>
      </c>
      <c r="C17" s="7" t="s">
        <v>40</v>
      </c>
      <c r="D17" s="5"/>
      <c r="E17" s="6">
        <f>D17*20</f>
        <v>0</v>
      </c>
      <c r="F17" s="15">
        <f>IF(E17&lt;40,E17,40)</f>
        <v>0</v>
      </c>
    </row>
    <row r="18" spans="1:13" ht="45" x14ac:dyDescent="0.25">
      <c r="A18" s="9" t="s">
        <v>41</v>
      </c>
      <c r="B18" s="10" t="s">
        <v>12</v>
      </c>
      <c r="C18" s="10" t="s">
        <v>9</v>
      </c>
      <c r="D18" s="11"/>
      <c r="E18" s="12">
        <f>D18*20</f>
        <v>0</v>
      </c>
      <c r="F18" s="17">
        <f>IF(E18&lt;40,E18,40)</f>
        <v>0</v>
      </c>
    </row>
    <row r="19" spans="1:13" ht="16.5" customHeight="1" x14ac:dyDescent="0.25">
      <c r="A19" s="22" t="s">
        <v>42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31.5" x14ac:dyDescent="0.25">
      <c r="A20" s="13" t="s">
        <v>1</v>
      </c>
      <c r="B20" s="13" t="s">
        <v>2</v>
      </c>
      <c r="C20" s="13" t="s">
        <v>3</v>
      </c>
      <c r="D20" s="13" t="s">
        <v>15</v>
      </c>
      <c r="E20" s="13" t="s">
        <v>16</v>
      </c>
      <c r="F20" s="13" t="s">
        <v>2</v>
      </c>
      <c r="G20" s="13" t="s">
        <v>15</v>
      </c>
      <c r="H20" s="13" t="s">
        <v>16</v>
      </c>
      <c r="I20" s="13" t="s">
        <v>2</v>
      </c>
      <c r="J20" s="13" t="s">
        <v>15</v>
      </c>
      <c r="K20" s="13" t="s">
        <v>16</v>
      </c>
      <c r="L20" s="13" t="s">
        <v>2</v>
      </c>
      <c r="M20" s="13" t="s">
        <v>62</v>
      </c>
    </row>
    <row r="21" spans="1:13" ht="90" x14ac:dyDescent="0.25">
      <c r="A21" s="8" t="s">
        <v>43</v>
      </c>
      <c r="B21" s="7" t="s">
        <v>44</v>
      </c>
      <c r="C21" s="7" t="s">
        <v>45</v>
      </c>
      <c r="D21" s="5"/>
      <c r="E21" s="6">
        <f>D21*100%</f>
        <v>0</v>
      </c>
      <c r="F21" s="6">
        <f>IF(E21&lt;5,E21,5)</f>
        <v>0</v>
      </c>
      <c r="G21" s="5"/>
      <c r="H21" s="6">
        <f>G21*100%</f>
        <v>0</v>
      </c>
      <c r="I21" s="6">
        <f>IF(H21&lt;5,H21,5)</f>
        <v>0</v>
      </c>
      <c r="J21" s="5"/>
      <c r="K21" s="6">
        <f>J21*100%</f>
        <v>0</v>
      </c>
      <c r="L21" s="6">
        <f>IF(K21&lt;5,K21,5)</f>
        <v>0</v>
      </c>
      <c r="M21" s="15">
        <f>F21+I21+L21</f>
        <v>0</v>
      </c>
    </row>
    <row r="22" spans="1:13" ht="150" x14ac:dyDescent="0.25">
      <c r="A22" s="8" t="s">
        <v>46</v>
      </c>
      <c r="B22" s="7" t="s">
        <v>44</v>
      </c>
      <c r="C22" s="7" t="s">
        <v>47</v>
      </c>
      <c r="D22" s="5"/>
      <c r="E22" s="6">
        <f>D22*100%</f>
        <v>0</v>
      </c>
      <c r="F22" s="6">
        <f>IF(E22&lt;10,E22,10)</f>
        <v>0</v>
      </c>
      <c r="G22" s="5"/>
      <c r="H22" s="6">
        <f>G22*100%</f>
        <v>0</v>
      </c>
      <c r="I22" s="6">
        <f>IF(H22&lt;10,H22,10)</f>
        <v>0</v>
      </c>
      <c r="J22" s="5"/>
      <c r="K22" s="6">
        <f>J22*100%</f>
        <v>0</v>
      </c>
      <c r="L22" s="6">
        <f>IF(K22&lt;10,K22,10)</f>
        <v>0</v>
      </c>
      <c r="M22" s="15">
        <f>F22+I22+L22</f>
        <v>0</v>
      </c>
    </row>
    <row r="23" spans="1:13" ht="75" x14ac:dyDescent="0.25">
      <c r="A23" s="8" t="s">
        <v>48</v>
      </c>
      <c r="B23" s="7" t="s">
        <v>49</v>
      </c>
      <c r="C23" s="7" t="s">
        <v>12</v>
      </c>
      <c r="D23" s="5"/>
      <c r="E23" s="6">
        <f>D23*50%</f>
        <v>0</v>
      </c>
      <c r="F23" s="15">
        <f>IF(E23&lt;20,E23,20)</f>
        <v>0</v>
      </c>
    </row>
    <row r="24" spans="1:13" ht="60" x14ac:dyDescent="0.25">
      <c r="A24" s="8" t="s">
        <v>50</v>
      </c>
      <c r="B24" s="7" t="s">
        <v>44</v>
      </c>
      <c r="C24" s="7" t="s">
        <v>31</v>
      </c>
      <c r="D24" s="5"/>
      <c r="E24" s="6">
        <f>D24*100%</f>
        <v>0</v>
      </c>
      <c r="F24" s="15">
        <f>IF(E24&lt;8,E24,8)</f>
        <v>0</v>
      </c>
    </row>
    <row r="25" spans="1:13" ht="45" x14ac:dyDescent="0.25">
      <c r="A25" s="8" t="s">
        <v>51</v>
      </c>
      <c r="B25" s="7" t="s">
        <v>49</v>
      </c>
      <c r="C25" s="7" t="s">
        <v>12</v>
      </c>
      <c r="D25" s="5"/>
      <c r="E25" s="6">
        <f>D25*50%</f>
        <v>0</v>
      </c>
      <c r="F25" s="15">
        <f>IF(E25&lt;20,E25,20)</f>
        <v>0</v>
      </c>
    </row>
    <row r="26" spans="1:13" ht="60" x14ac:dyDescent="0.25">
      <c r="A26" s="8" t="s">
        <v>52</v>
      </c>
      <c r="B26" s="7" t="s">
        <v>11</v>
      </c>
      <c r="C26" s="7" t="s">
        <v>6</v>
      </c>
      <c r="D26" s="5"/>
      <c r="E26" s="6">
        <f>D26*10%</f>
        <v>0</v>
      </c>
      <c r="F26" s="15">
        <f>IF(E26&lt;60,E26,60)</f>
        <v>0</v>
      </c>
    </row>
    <row r="27" spans="1:13" ht="45" x14ac:dyDescent="0.25">
      <c r="A27" s="8" t="s">
        <v>53</v>
      </c>
      <c r="B27" s="7" t="s">
        <v>54</v>
      </c>
      <c r="C27" s="7" t="s">
        <v>6</v>
      </c>
      <c r="D27" s="5"/>
      <c r="E27" s="6">
        <f>D27*15</f>
        <v>0</v>
      </c>
      <c r="F27" s="15">
        <f>IF(E27&lt;60,E27,60)</f>
        <v>0</v>
      </c>
    </row>
    <row r="28" spans="1:13" ht="75" x14ac:dyDescent="0.25">
      <c r="A28" s="8" t="s">
        <v>55</v>
      </c>
      <c r="B28" s="7" t="s">
        <v>49</v>
      </c>
      <c r="C28" s="7" t="s">
        <v>35</v>
      </c>
      <c r="D28" s="5"/>
      <c r="E28" s="6">
        <f>D28*50%</f>
        <v>0</v>
      </c>
      <c r="F28" s="15">
        <f>IF(E28&lt;30,E28,30)</f>
        <v>0</v>
      </c>
    </row>
    <row r="29" spans="1:13" ht="45" x14ac:dyDescent="0.25">
      <c r="A29" s="8" t="s">
        <v>56</v>
      </c>
      <c r="B29" s="7" t="s">
        <v>57</v>
      </c>
      <c r="C29" s="7" t="s">
        <v>12</v>
      </c>
      <c r="D29" s="5"/>
      <c r="E29" s="6">
        <f>D29*10</f>
        <v>0</v>
      </c>
      <c r="F29" s="15">
        <f>IF(E29&lt;20,E29,20)</f>
        <v>0</v>
      </c>
    </row>
    <row r="30" spans="1:13" ht="90" x14ac:dyDescent="0.25">
      <c r="A30" s="8" t="s">
        <v>58</v>
      </c>
      <c r="B30" s="7" t="s">
        <v>54</v>
      </c>
      <c r="C30" s="7" t="s">
        <v>35</v>
      </c>
      <c r="D30" s="5"/>
      <c r="E30" s="6">
        <f>D30*15</f>
        <v>0</v>
      </c>
      <c r="F30" s="15">
        <f>IF(E30&lt;30,E30,30)</f>
        <v>0</v>
      </c>
    </row>
    <row r="31" spans="1:13" ht="30" x14ac:dyDescent="0.25">
      <c r="A31" s="8" t="s">
        <v>59</v>
      </c>
      <c r="B31" s="8" t="s">
        <v>11</v>
      </c>
      <c r="C31" s="8" t="s">
        <v>34</v>
      </c>
      <c r="D31" s="5"/>
      <c r="E31" s="6">
        <f>D31*10%</f>
        <v>0</v>
      </c>
      <c r="F31" s="15">
        <f>IF(E31&lt;15,E31,15)</f>
        <v>0</v>
      </c>
    </row>
    <row r="32" spans="1:13" ht="30" x14ac:dyDescent="0.25">
      <c r="A32" s="8" t="s">
        <v>60</v>
      </c>
      <c r="B32" s="8" t="s">
        <v>61</v>
      </c>
      <c r="C32" s="8" t="s">
        <v>22</v>
      </c>
      <c r="D32" s="5"/>
      <c r="E32" s="6">
        <f>D32*5%</f>
        <v>0</v>
      </c>
      <c r="F32" s="15">
        <f>IF(E32&lt;10,E32,10)</f>
        <v>0</v>
      </c>
    </row>
    <row r="33" spans="5:6" ht="23.25" x14ac:dyDescent="0.25">
      <c r="E33" s="20" t="s">
        <v>65</v>
      </c>
      <c r="F33" s="16">
        <f>SUM(F3:F6)+SUM(F9:F18)+SUM(M21:M22)+SUM(F23:F32)</f>
        <v>60</v>
      </c>
    </row>
  </sheetData>
  <mergeCells count="3">
    <mergeCell ref="A1:F1"/>
    <mergeCell ref="A7:F7"/>
    <mergeCell ref="A19:M1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2019-07-02T12:50:34Z</dcterms:modified>
</cp:coreProperties>
</file>